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Προσωπικό\Φορολογία\myDATA\"/>
    </mc:Choice>
  </mc:AlternateContent>
  <xr:revisionPtr revIDLastSave="0" documentId="8_{4B98B768-1692-48D2-9DC4-9F6D794AE586}" xr6:coauthVersionLast="47" xr6:coauthVersionMax="47" xr10:uidLastSave="{00000000-0000-0000-0000-000000000000}"/>
  <bookViews>
    <workbookView xWindow="-120" yWindow="-120" windowWidth="29040" windowHeight="15840" xr2:uid="{BE06FDC0-7233-4A8B-BB37-2DEF2D41622C}"/>
  </bookViews>
  <sheets>
    <sheet name="Υπόδειγμα 30%" sheetId="1" r:id="rId1"/>
  </sheets>
  <definedNames>
    <definedName name="_xlnm.Print_Area" localSheetId="0">'Υπόδειγμα 30%'!$B$1:$R$28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E27" i="1"/>
  <c r="D27" i="1"/>
  <c r="D28" i="1" s="1"/>
  <c r="V26" i="1"/>
  <c r="U26" i="1"/>
  <c r="T26" i="1"/>
  <c r="L26" i="1"/>
  <c r="F26" i="1"/>
  <c r="G26" i="1" s="1"/>
  <c r="U25" i="1"/>
  <c r="V25" i="1" s="1"/>
  <c r="T25" i="1"/>
  <c r="L25" i="1"/>
  <c r="G25" i="1"/>
  <c r="I25" i="1" s="1"/>
  <c r="F25" i="1"/>
  <c r="U24" i="1"/>
  <c r="T24" i="1"/>
  <c r="V24" i="1" s="1"/>
  <c r="L24" i="1"/>
  <c r="F24" i="1"/>
  <c r="U23" i="1"/>
  <c r="T23" i="1"/>
  <c r="V23" i="1" s="1"/>
  <c r="L23" i="1"/>
  <c r="F23" i="1"/>
  <c r="V22" i="1"/>
  <c r="U22" i="1"/>
  <c r="T22" i="1"/>
  <c r="L22" i="1"/>
  <c r="F22" i="1"/>
  <c r="G22" i="1" s="1"/>
  <c r="U21" i="1"/>
  <c r="U27" i="1" s="1"/>
  <c r="T21" i="1"/>
  <c r="T27" i="1" s="1"/>
  <c r="L21" i="1"/>
  <c r="H21" i="1"/>
  <c r="N21" i="1" s="1"/>
  <c r="G21" i="1"/>
  <c r="F21" i="1"/>
  <c r="F27" i="1" s="1"/>
  <c r="I15" i="1"/>
  <c r="J15" i="1" s="1"/>
  <c r="P15" i="1" s="1"/>
  <c r="H15" i="1"/>
  <c r="N15" i="1" s="1"/>
  <c r="G15" i="1"/>
  <c r="K15" i="1" s="1"/>
  <c r="Q15" i="1" s="1"/>
  <c r="F15" i="1"/>
  <c r="H14" i="1"/>
  <c r="N14" i="1" s="1"/>
  <c r="G14" i="1"/>
  <c r="F14" i="1"/>
  <c r="I14" i="1" s="1"/>
  <c r="F13" i="1"/>
  <c r="I12" i="1"/>
  <c r="O12" i="1" s="1"/>
  <c r="F12" i="1"/>
  <c r="H12" i="1" s="1"/>
  <c r="N12" i="1" s="1"/>
  <c r="I11" i="1"/>
  <c r="J11" i="1" s="1"/>
  <c r="P11" i="1" s="1"/>
  <c r="H11" i="1"/>
  <c r="N11" i="1" s="1"/>
  <c r="G11" i="1"/>
  <c r="F11" i="1"/>
  <c r="L10" i="1"/>
  <c r="E10" i="1"/>
  <c r="E16" i="1" s="1"/>
  <c r="D10" i="1"/>
  <c r="D16" i="1" s="1"/>
  <c r="D17" i="1" s="1"/>
  <c r="V9" i="1"/>
  <c r="U9" i="1"/>
  <c r="T9" i="1"/>
  <c r="L9" i="1"/>
  <c r="I9" i="1"/>
  <c r="O9" i="1" s="1"/>
  <c r="H9" i="1"/>
  <c r="N9" i="1" s="1"/>
  <c r="G9" i="1"/>
  <c r="F9" i="1"/>
  <c r="U8" i="1"/>
  <c r="V8" i="1" s="1"/>
  <c r="T8" i="1"/>
  <c r="L8" i="1"/>
  <c r="H8" i="1"/>
  <c r="N8" i="1" s="1"/>
  <c r="G8" i="1"/>
  <c r="F8" i="1"/>
  <c r="I8" i="1" s="1"/>
  <c r="U7" i="1"/>
  <c r="T7" i="1"/>
  <c r="V7" i="1" s="1"/>
  <c r="L7" i="1"/>
  <c r="F7" i="1"/>
  <c r="U6" i="1"/>
  <c r="T6" i="1"/>
  <c r="V6" i="1" s="1"/>
  <c r="L6" i="1"/>
  <c r="F6" i="1"/>
  <c r="H6" i="1" s="1"/>
  <c r="N6" i="1" s="1"/>
  <c r="V5" i="1"/>
  <c r="U5" i="1"/>
  <c r="T5" i="1"/>
  <c r="L5" i="1"/>
  <c r="H5" i="1"/>
  <c r="G5" i="1"/>
  <c r="F5" i="1"/>
  <c r="U4" i="1"/>
  <c r="T4" i="1"/>
  <c r="T10" i="1" s="1"/>
  <c r="L4" i="1"/>
  <c r="H4" i="1"/>
  <c r="N4" i="1" s="1"/>
  <c r="G4" i="1"/>
  <c r="F4" i="1"/>
  <c r="F10" i="1" s="1"/>
  <c r="F16" i="1" s="1"/>
  <c r="N5" i="1" l="1"/>
  <c r="I5" i="1"/>
  <c r="R15" i="1"/>
  <c r="H22" i="1"/>
  <c r="I22" i="1"/>
  <c r="U10" i="1"/>
  <c r="V4" i="1"/>
  <c r="V10" i="1" s="1"/>
  <c r="I7" i="1"/>
  <c r="H7" i="1"/>
  <c r="N7" i="1" s="1"/>
  <c r="G7" i="1"/>
  <c r="R9" i="1"/>
  <c r="K11" i="1"/>
  <c r="Q11" i="1" s="1"/>
  <c r="H23" i="1"/>
  <c r="N23" i="1" s="1"/>
  <c r="O8" i="1"/>
  <c r="J8" i="1"/>
  <c r="P8" i="1" s="1"/>
  <c r="R8" i="1" s="1"/>
  <c r="J14" i="1"/>
  <c r="P14" i="1" s="1"/>
  <c r="O14" i="1"/>
  <c r="R14" i="1" s="1"/>
  <c r="G10" i="1"/>
  <c r="I13" i="1"/>
  <c r="O25" i="1"/>
  <c r="J25" i="1"/>
  <c r="P25" i="1" s="1"/>
  <c r="H26" i="1"/>
  <c r="N26" i="1" s="1"/>
  <c r="I26" i="1"/>
  <c r="H10" i="1"/>
  <c r="O11" i="1"/>
  <c r="R11" i="1" s="1"/>
  <c r="J12" i="1"/>
  <c r="P12" i="1" s="1"/>
  <c r="R12" i="1" s="1"/>
  <c r="G13" i="1"/>
  <c r="O15" i="1"/>
  <c r="V21" i="1"/>
  <c r="V27" i="1" s="1"/>
  <c r="G24" i="1"/>
  <c r="H25" i="1"/>
  <c r="N25" i="1" s="1"/>
  <c r="R25" i="1" s="1"/>
  <c r="K25" i="1"/>
  <c r="Q25" i="1" s="1"/>
  <c r="I4" i="1"/>
  <c r="G6" i="1"/>
  <c r="J9" i="1"/>
  <c r="P9" i="1" s="1"/>
  <c r="G12" i="1"/>
  <c r="H13" i="1"/>
  <c r="N13" i="1" s="1"/>
  <c r="I21" i="1"/>
  <c r="G23" i="1"/>
  <c r="O21" i="1" l="1"/>
  <c r="J21" i="1"/>
  <c r="I27" i="1"/>
  <c r="I6" i="1"/>
  <c r="O13" i="1"/>
  <c r="R13" i="1" s="1"/>
  <c r="J13" i="1"/>
  <c r="P13" i="1" s="1"/>
  <c r="I24" i="1"/>
  <c r="J7" i="1"/>
  <c r="P7" i="1" s="1"/>
  <c r="O7" i="1"/>
  <c r="R7" i="1" s="1"/>
  <c r="N22" i="1"/>
  <c r="O4" i="1"/>
  <c r="J4" i="1"/>
  <c r="I10" i="1"/>
  <c r="I16" i="1" s="1"/>
  <c r="K14" i="1"/>
  <c r="Q14" i="1" s="1"/>
  <c r="K8" i="1"/>
  <c r="Q8" i="1" s="1"/>
  <c r="H24" i="1"/>
  <c r="N24" i="1" s="1"/>
  <c r="K12" i="1"/>
  <c r="Q12" i="1" s="1"/>
  <c r="H16" i="1"/>
  <c r="O5" i="1"/>
  <c r="J5" i="1"/>
  <c r="I23" i="1"/>
  <c r="K13" i="1"/>
  <c r="Q13" i="1" s="1"/>
  <c r="O26" i="1"/>
  <c r="J26" i="1"/>
  <c r="O22" i="1"/>
  <c r="J22" i="1"/>
  <c r="K9" i="1"/>
  <c r="Q9" i="1" s="1"/>
  <c r="N10" i="1"/>
  <c r="N16" i="1" s="1"/>
  <c r="R26" i="1" l="1"/>
  <c r="O23" i="1"/>
  <c r="J23" i="1"/>
  <c r="J27" i="1" s="1"/>
  <c r="H28" i="1" s="1"/>
  <c r="K7" i="1"/>
  <c r="Q7" i="1" s="1"/>
  <c r="R22" i="1"/>
  <c r="N27" i="1"/>
  <c r="O24" i="1"/>
  <c r="O27" i="1" s="1"/>
  <c r="J24" i="1"/>
  <c r="P21" i="1"/>
  <c r="K21" i="1"/>
  <c r="P22" i="1"/>
  <c r="K22" i="1"/>
  <c r="Q22" i="1" s="1"/>
  <c r="P5" i="1"/>
  <c r="R5" i="1" s="1"/>
  <c r="K5" i="1"/>
  <c r="Q5" i="1" s="1"/>
  <c r="P26" i="1"/>
  <c r="K26" i="1"/>
  <c r="Q26" i="1" s="1"/>
  <c r="P4" i="1"/>
  <c r="K4" i="1"/>
  <c r="H27" i="1"/>
  <c r="O6" i="1"/>
  <c r="J6" i="1"/>
  <c r="P6" i="1" l="1"/>
  <c r="P10" i="1" s="1"/>
  <c r="P16" i="1" s="1"/>
  <c r="K6" i="1"/>
  <c r="Q6" i="1" s="1"/>
  <c r="K27" i="1"/>
  <c r="Q21" i="1"/>
  <c r="Q27" i="1" s="1"/>
  <c r="P27" i="1"/>
  <c r="R4" i="1"/>
  <c r="R21" i="1"/>
  <c r="O10" i="1"/>
  <c r="O16" i="1" s="1"/>
  <c r="J10" i="1"/>
  <c r="J16" i="1" s="1"/>
  <c r="H17" i="1" s="1"/>
  <c r="P23" i="1"/>
  <c r="R23" i="1" s="1"/>
  <c r="K23" i="1"/>
  <c r="Q23" i="1" s="1"/>
  <c r="K10" i="1"/>
  <c r="K16" i="1" s="1"/>
  <c r="Q4" i="1"/>
  <c r="Q10" i="1" s="1"/>
  <c r="Q16" i="1" s="1"/>
  <c r="P24" i="1"/>
  <c r="R24" i="1" s="1"/>
  <c r="K24" i="1"/>
  <c r="Q24" i="1" s="1"/>
  <c r="R6" i="1" l="1"/>
  <c r="R10" i="1" s="1"/>
  <c r="R16" i="1" s="1"/>
  <c r="R28" i="1" s="1"/>
  <c r="R27" i="1"/>
</calcChain>
</file>

<file path=xl/sharedStrings.xml><?xml version="1.0" encoding="utf-8"?>
<sst xmlns="http://schemas.openxmlformats.org/spreadsheetml/2006/main" count="69" uniqueCount="53">
  <si>
    <t>Απόφαση 1020/07-02-2024</t>
  </si>
  <si>
    <t>11.40</t>
  </si>
  <si>
    <r>
      <rPr>
        <b/>
        <sz val="12"/>
        <color theme="1"/>
        <rFont val="Calibri"/>
        <family val="2"/>
        <charset val="161"/>
        <scheme val="minor"/>
      </rPr>
      <t>Εκτίμηση</t>
    </r>
    <r>
      <rPr>
        <b/>
        <sz val="12"/>
        <color rgb="FFFF0000"/>
        <rFont val="Calibri"/>
        <family val="2"/>
        <charset val="161"/>
        <scheme val="minor"/>
      </rPr>
      <t xml:space="preserve"> (Οφειλής)</t>
    </r>
    <r>
      <rPr>
        <b/>
        <sz val="12"/>
        <rFont val="Calibri"/>
        <family val="2"/>
        <charset val="161"/>
        <scheme val="minor"/>
      </rPr>
      <t>/</t>
    </r>
    <r>
      <rPr>
        <b/>
        <sz val="12"/>
        <color rgb="FF0000CC"/>
        <rFont val="Calibri"/>
        <family val="2"/>
        <charset val="161"/>
        <scheme val="minor"/>
      </rPr>
      <t>Απαίτησης</t>
    </r>
  </si>
  <si>
    <t>Επιχείρηση</t>
  </si>
  <si>
    <t>myDATA</t>
  </si>
  <si>
    <t>Διαφορά</t>
  </si>
  <si>
    <t>%</t>
  </si>
  <si>
    <t>Επιπλέον Έσοδα</t>
  </si>
  <si>
    <t>Κανόνας 30%</t>
  </si>
  <si>
    <t>Υποβολή πλέον του 30%</t>
  </si>
  <si>
    <t>Υποβολή με 11.40</t>
  </si>
  <si>
    <t>Συντ. ΦΠΑ %</t>
  </si>
  <si>
    <t>Σύνολο ΦΠΑ Εσόδων</t>
  </si>
  <si>
    <t>Ι. ΕΚΡΟΕΣ, ΕΝΔΟΚ. ΑΠΟΚΤΗΣΕΙΣ &amp; ΠΡΑΞΕΙΣ ΛΗΠΤΗ σε λοιπή Ελλάδα εκτός από τα νησιά Αιγαίου.</t>
  </si>
  <si>
    <t>301</t>
  </si>
  <si>
    <t>302</t>
  </si>
  <si>
    <t>303</t>
  </si>
  <si>
    <t>ΙΙ. ΕΚΡΟΕΣ, ΕΝΔΟΚ. ΑΠΟΚΤΗΣΕΙΣ &amp; ΠΡΑΞΕΙΣ ΛΗΠΤΗ στα νησιά Αιγαίου και από λοιπή Ελλάδα προς τα νησιά αυτά</t>
  </si>
  <si>
    <t>304</t>
  </si>
  <si>
    <t>305</t>
  </si>
  <si>
    <t>306</t>
  </si>
  <si>
    <t>ΣΥΝΟΛΟ ΦΟΡΟΛ/ΤΕΩΝ ΕΚΡΟΩΝ</t>
  </si>
  <si>
    <t>307</t>
  </si>
  <si>
    <t>Ενδοκοινοτικές παραδόσεις</t>
  </si>
  <si>
    <t>342</t>
  </si>
  <si>
    <t>Ενδοκ/τικές παροχές υπηρεσιών άρθρ.14.2.α</t>
  </si>
  <si>
    <t>345</t>
  </si>
  <si>
    <t>Εξαγωγές &amp; απαλλαγές πλοίων &amp; αεροσκαφών</t>
  </si>
  <si>
    <t>348</t>
  </si>
  <si>
    <t>Λοιπές εκροές χωρίς ΦΠΑ με δικαίωμα έκπτωσης</t>
  </si>
  <si>
    <t>349</t>
  </si>
  <si>
    <t>Εκροές απαλλ/νες &amp; εξαιρ/νες χωρίς δικαίωμα έκπτωσης</t>
  </si>
  <si>
    <t>310</t>
  </si>
  <si>
    <t>ΣΥΝΟΛΟ ΕΚΡΟΩΝ</t>
  </si>
  <si>
    <t>311</t>
  </si>
  <si>
    <t>14.30</t>
  </si>
  <si>
    <t>Επιπλέον Έξοδα</t>
  </si>
  <si>
    <t>Υποβολή με 14.30</t>
  </si>
  <si>
    <t>Σύνολο ΦΠΑ Εξόδων</t>
  </si>
  <si>
    <t>Αγορές &amp; δαπάνες στο εσωτερικό της χώρας</t>
  </si>
  <si>
    <t>361</t>
  </si>
  <si>
    <t>Αγορές &amp; εισαγωγές επενδ. αγαθών (πάγια)</t>
  </si>
  <si>
    <t>362</t>
  </si>
  <si>
    <t>Λοιπές εισαγωγές εκτός επενδ.αγαθών (πάγια)</t>
  </si>
  <si>
    <t>363</t>
  </si>
  <si>
    <t>Ενδοκοινοτικές αποκτήσεις αγαθών</t>
  </si>
  <si>
    <t>364</t>
  </si>
  <si>
    <t>Ενδοκ/τικές λήψεις υπηρεσιών άρθρ.14.2.α</t>
  </si>
  <si>
    <t>365</t>
  </si>
  <si>
    <t>Λοιπές πράξεις λήπτη</t>
  </si>
  <si>
    <t>366</t>
  </si>
  <si>
    <t>ΣΥΝΟΛΟ ΦΟΡΟΛ/ΤΕΩΝ ΕΙΣΡΟΩΝ</t>
  </si>
  <si>
    <t>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</si>
</sst>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%"/>
  </numFmts>
  <fonts count="10" x14ac:knownFonts="1">
    <font>
      <sz val="10"/>
      <name val="Arial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00CC"/>
      <name val="Calibri"/>
      <family val="2"/>
      <charset val="161"/>
      <scheme val="minor"/>
    </font>
    <font>
      <sz val="12"/>
      <color rgb="FF0000CC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Alignment="0"/>
    <xf numFmtId="9" fontId="3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quotePrefix="1" applyFont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2" applyFont="1" applyBorder="1" applyAlignment="1">
      <alignment horizontal="center" wrapText="1"/>
    </xf>
    <xf numFmtId="0" fontId="2" fillId="0" borderId="5" xfId="2" applyFont="1" applyBorder="1" applyAlignment="1">
      <alignment horizontal="center" vertical="top" wrapText="1"/>
    </xf>
    <xf numFmtId="49" fontId="2" fillId="2" borderId="6" xfId="2" applyNumberFormat="1" applyFont="1" applyFill="1" applyBorder="1" applyAlignment="1">
      <alignment horizontal="center" vertical="center"/>
    </xf>
    <xf numFmtId="164" fontId="2" fillId="3" borderId="5" xfId="2" applyNumberFormat="1" applyFont="1" applyFill="1" applyBorder="1" applyAlignment="1">
      <alignment horizontal="right" vertical="center"/>
    </xf>
    <xf numFmtId="164" fontId="7" fillId="0" borderId="5" xfId="2" applyNumberFormat="1" applyFont="1" applyBorder="1" applyAlignment="1">
      <alignment horizontal="right" vertical="center"/>
    </xf>
    <xf numFmtId="165" fontId="7" fillId="0" borderId="5" xfId="1" applyNumberFormat="1" applyFont="1" applyFill="1" applyBorder="1" applyAlignment="1">
      <alignment horizontal="right" vertical="top"/>
    </xf>
    <xf numFmtId="164" fontId="2" fillId="0" borderId="1" xfId="2" applyNumberFormat="1" applyFont="1" applyBorder="1" applyAlignment="1">
      <alignment horizontal="right" vertical="top"/>
    </xf>
    <xf numFmtId="164" fontId="2" fillId="0" borderId="5" xfId="2" applyNumberFormat="1" applyFont="1" applyBorder="1" applyAlignment="1">
      <alignment horizontal="right" vertical="top"/>
    </xf>
    <xf numFmtId="164" fontId="2" fillId="0" borderId="5" xfId="2" applyNumberFormat="1" applyFont="1" applyBorder="1" applyAlignment="1">
      <alignment horizontal="right" vertical="center"/>
    </xf>
    <xf numFmtId="49" fontId="2" fillId="2" borderId="5" xfId="2" applyNumberFormat="1" applyFont="1" applyFill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164" fontId="2" fillId="4" borderId="5" xfId="2" applyNumberFormat="1" applyFont="1" applyFill="1" applyBorder="1" applyAlignment="1">
      <alignment horizontal="right" vertical="center"/>
    </xf>
    <xf numFmtId="164" fontId="6" fillId="4" borderId="5" xfId="2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1" fillId="0" borderId="5" xfId="2" applyFont="1" applyBorder="1" applyAlignment="1">
      <alignment vertical="center" wrapText="1"/>
    </xf>
    <xf numFmtId="49" fontId="1" fillId="2" borderId="5" xfId="2" applyNumberFormat="1" applyFont="1" applyFill="1" applyBorder="1" applyAlignment="1">
      <alignment horizontal="center" vertical="center"/>
    </xf>
    <xf numFmtId="164" fontId="6" fillId="0" borderId="5" xfId="2" applyNumberFormat="1" applyFont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1" fontId="1" fillId="0" borderId="5" xfId="2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2" fillId="0" borderId="6" xfId="2" applyFont="1" applyBorder="1" applyAlignment="1">
      <alignment vertical="top" wrapText="1"/>
    </xf>
    <xf numFmtId="164" fontId="2" fillId="3" borderId="5" xfId="2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1" fontId="2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1" xfId="2" applyFont="1" applyBorder="1" applyAlignment="1">
      <alignment vertical="center" wrapText="1"/>
    </xf>
    <xf numFmtId="49" fontId="1" fillId="2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4" fontId="6" fillId="0" borderId="9" xfId="2" applyNumberFormat="1" applyFont="1" applyBorder="1" applyAlignment="1">
      <alignment horizontal="right" vertical="center"/>
    </xf>
    <xf numFmtId="0" fontId="1" fillId="0" borderId="0" xfId="0" applyFont="1"/>
    <xf numFmtId="4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0" fontId="1" fillId="0" borderId="8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6" xfId="2" applyFont="1" applyBorder="1" applyAlignment="1">
      <alignment vertical="top"/>
    </xf>
    <xf numFmtId="1" fontId="2" fillId="2" borderId="5" xfId="2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vertical="center" wrapText="1"/>
    </xf>
    <xf numFmtId="0" fontId="1" fillId="0" borderId="1" xfId="2" applyFont="1" applyBorder="1" applyAlignment="1">
      <alignment vertical="top" wrapText="1"/>
    </xf>
    <xf numFmtId="1" fontId="1" fillId="2" borderId="1" xfId="2" applyNumberFormat="1" applyFont="1" applyFill="1" applyBorder="1" applyAlignment="1">
      <alignment horizontal="center" vertical="center"/>
    </xf>
    <xf numFmtId="40" fontId="1" fillId="0" borderId="11" xfId="0" applyNumberFormat="1" applyFont="1" applyBorder="1" applyAlignment="1">
      <alignment horizontal="right"/>
    </xf>
  </cellXfs>
  <cellStyles count="3">
    <cellStyle name="Normal" xfId="0" builtinId="0"/>
    <cellStyle name="Percent" xfId="1" builtinId="5"/>
    <cellStyle name="Κανονικό 2" xfId="2" xr:uid="{F0AFD42C-2F56-4FA4-9D4C-1921A6BFD7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29</xdr:row>
      <xdr:rowOff>190500</xdr:rowOff>
    </xdr:from>
    <xdr:to>
      <xdr:col>12</xdr:col>
      <xdr:colOff>140970</xdr:colOff>
      <xdr:row>51</xdr:row>
      <xdr:rowOff>78740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D5469A96-BB00-46E9-A231-F7D3209AB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6457950"/>
          <a:ext cx="8141970" cy="4288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592F-C7B4-4459-8312-C1D035AB5F63}">
  <sheetPr>
    <pageSetUpPr fitToPage="1"/>
  </sheetPr>
  <dimension ref="B1:V28"/>
  <sheetViews>
    <sheetView showZeros="0" tabSelected="1" workbookViewId="0">
      <selection activeCell="B2" sqref="B2"/>
    </sheetView>
  </sheetViews>
  <sheetFormatPr defaultRowHeight="15.75" x14ac:dyDescent="0.25"/>
  <cols>
    <col min="1" max="1" width="2.5703125" style="4" customWidth="1"/>
    <col min="2" max="2" width="55" style="5" customWidth="1"/>
    <col min="3" max="3" width="6.42578125" style="2" customWidth="1"/>
    <col min="4" max="4" width="11.85546875" style="3" bestFit="1" customWidth="1"/>
    <col min="5" max="6" width="11.85546875" style="3" customWidth="1"/>
    <col min="7" max="7" width="7.7109375" style="3" bestFit="1" customWidth="1"/>
    <col min="8" max="8" width="10" style="3" bestFit="1" customWidth="1"/>
    <col min="9" max="9" width="9.5703125" style="3" bestFit="1" customWidth="1"/>
    <col min="10" max="10" width="15.5703125" style="3" customWidth="1"/>
    <col min="11" max="11" width="11.140625" style="3" customWidth="1"/>
    <col min="12" max="12" width="4.42578125" style="4" bestFit="1" customWidth="1"/>
    <col min="13" max="13" width="9.140625" style="4" customWidth="1"/>
    <col min="14" max="14" width="10" style="3" bestFit="1" customWidth="1"/>
    <col min="15" max="15" width="10.28515625" style="3" bestFit="1" customWidth="1"/>
    <col min="16" max="16" width="16.28515625" style="3" customWidth="1"/>
    <col min="17" max="17" width="11.85546875" style="3" customWidth="1"/>
    <col min="18" max="18" width="14" style="3" customWidth="1"/>
    <col min="19" max="19" width="9.140625" style="4"/>
    <col min="20" max="21" width="10.85546875" style="4" bestFit="1" customWidth="1"/>
    <col min="22" max="16384" width="9.140625" style="4"/>
  </cols>
  <sheetData>
    <row r="1" spans="2:22" x14ac:dyDescent="0.25">
      <c r="B1" s="1" t="s">
        <v>0</v>
      </c>
    </row>
    <row r="2" spans="2:22" x14ac:dyDescent="0.25">
      <c r="J2" s="6" t="s">
        <v>1</v>
      </c>
      <c r="K2" s="6"/>
      <c r="M2" s="7"/>
      <c r="N2" s="8" t="s">
        <v>2</v>
      </c>
      <c r="O2" s="9"/>
      <c r="P2" s="9"/>
      <c r="Q2" s="9"/>
      <c r="R2" s="10"/>
    </row>
    <row r="3" spans="2:22" s="11" customFormat="1" ht="31.5" x14ac:dyDescent="0.25">
      <c r="D3" s="12" t="s">
        <v>3</v>
      </c>
      <c r="E3" s="13" t="s">
        <v>4</v>
      </c>
      <c r="F3" s="14" t="s">
        <v>5</v>
      </c>
      <c r="G3" s="14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M3" s="15" t="s">
        <v>11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12</v>
      </c>
      <c r="U3" s="4"/>
    </row>
    <row r="4" spans="2:22" x14ac:dyDescent="0.25">
      <c r="B4" s="16" t="s">
        <v>13</v>
      </c>
      <c r="C4" s="17" t="s">
        <v>14</v>
      </c>
      <c r="D4" s="18">
        <v>1700</v>
      </c>
      <c r="E4" s="18">
        <v>1700</v>
      </c>
      <c r="F4" s="19">
        <f>(D4-E4)</f>
        <v>0</v>
      </c>
      <c r="G4" s="20">
        <f t="shared" ref="G4:G12" si="0">ROUND(ABS(IF($F4&lt;&gt;0,$F4/$E$4,0)),2)</f>
        <v>0</v>
      </c>
      <c r="H4" s="21">
        <f t="shared" ref="H4:H9" si="1">IF($F4=0,0,IF(E4&gt;D4,0,IF(G4&lt;0.3,ABS($F4),0)))</f>
        <v>0</v>
      </c>
      <c r="I4" s="22">
        <f t="shared" ref="I4:I9" si="2">IF($F4=0,0,IF($G4&gt;=0.3,$E4*0.3,IF(D4&lt;=E4,0,ABS(F4)-H4)))</f>
        <v>0</v>
      </c>
      <c r="J4" s="23">
        <f t="shared" ref="J4:J9" si="3">IF($I4&lt;&gt;0,ABS(F4)-I4,0)</f>
        <v>0</v>
      </c>
      <c r="K4" s="23">
        <f t="shared" ref="K4:K15" si="4">IF(AND($G4&gt;0.3,J4&lt;&gt;0),ABS($F4),0)</f>
        <v>0</v>
      </c>
      <c r="L4" s="24">
        <f t="shared" ref="L4:L10" si="5">C4+30</f>
        <v>331</v>
      </c>
      <c r="M4" s="25">
        <v>13</v>
      </c>
      <c r="N4" s="26">
        <f>IF(H4&lt;&gt;0,ROUND(H4*$M4/100,2),0)</f>
        <v>0</v>
      </c>
      <c r="O4" s="26">
        <f t="shared" ref="O4:Q9" si="6">-IF(I4&lt;&gt;0,ROUND(I4*$M4/100,2),0)</f>
        <v>0</v>
      </c>
      <c r="P4" s="26">
        <f t="shared" si="6"/>
        <v>0</v>
      </c>
      <c r="Q4" s="26">
        <f t="shared" si="6"/>
        <v>0</v>
      </c>
      <c r="R4" s="27">
        <f>SUM(N4:P4)</f>
        <v>0</v>
      </c>
      <c r="T4" s="28">
        <f>D4*$M4/100</f>
        <v>221</v>
      </c>
      <c r="U4" s="28">
        <f>E4*$M4/100</f>
        <v>221</v>
      </c>
      <c r="V4" s="28">
        <f>T4-U4</f>
        <v>0</v>
      </c>
    </row>
    <row r="5" spans="2:22" x14ac:dyDescent="0.25">
      <c r="B5" s="29"/>
      <c r="C5" s="17" t="s">
        <v>15</v>
      </c>
      <c r="D5" s="18">
        <v>4700</v>
      </c>
      <c r="E5" s="18">
        <v>4500</v>
      </c>
      <c r="F5" s="19">
        <f t="shared" ref="F5:F15" si="7">(D5-E5)</f>
        <v>200</v>
      </c>
      <c r="G5" s="20">
        <f t="shared" si="0"/>
        <v>0.12</v>
      </c>
      <c r="H5" s="21">
        <f t="shared" si="1"/>
        <v>200</v>
      </c>
      <c r="I5" s="22">
        <f t="shared" si="2"/>
        <v>0</v>
      </c>
      <c r="J5" s="23">
        <f t="shared" si="3"/>
        <v>0</v>
      </c>
      <c r="K5" s="23">
        <f t="shared" si="4"/>
        <v>0</v>
      </c>
      <c r="L5" s="24">
        <f t="shared" si="5"/>
        <v>332</v>
      </c>
      <c r="M5" s="25">
        <v>6</v>
      </c>
      <c r="N5" s="26">
        <f t="shared" ref="N5:Q15" si="8">IF(H5&lt;&gt;0,ROUND(H5*$M5/100,2),0)</f>
        <v>12</v>
      </c>
      <c r="O5" s="26">
        <f t="shared" si="6"/>
        <v>0</v>
      </c>
      <c r="P5" s="26">
        <f t="shared" si="6"/>
        <v>0</v>
      </c>
      <c r="Q5" s="26">
        <f t="shared" si="6"/>
        <v>0</v>
      </c>
      <c r="R5" s="27">
        <f t="shared" ref="R5:R15" si="9">SUM(N5:P5)</f>
        <v>12</v>
      </c>
      <c r="T5" s="28">
        <f t="shared" ref="T5:U9" si="10">D5*$M5/100</f>
        <v>282</v>
      </c>
      <c r="U5" s="28">
        <f t="shared" si="10"/>
        <v>270</v>
      </c>
      <c r="V5" s="28">
        <f t="shared" ref="V5:V9" si="11">T5-U5</f>
        <v>12</v>
      </c>
    </row>
    <row r="6" spans="2:22" x14ac:dyDescent="0.25">
      <c r="B6" s="30"/>
      <c r="C6" s="17" t="s">
        <v>16</v>
      </c>
      <c r="D6" s="18">
        <v>7000</v>
      </c>
      <c r="E6" s="18">
        <v>17000</v>
      </c>
      <c r="F6" s="19">
        <f t="shared" si="7"/>
        <v>-10000</v>
      </c>
      <c r="G6" s="20">
        <f t="shared" si="0"/>
        <v>5.88</v>
      </c>
      <c r="H6" s="21">
        <f t="shared" si="1"/>
        <v>0</v>
      </c>
      <c r="I6" s="22">
        <f t="shared" si="2"/>
        <v>5100</v>
      </c>
      <c r="J6" s="23">
        <f t="shared" si="3"/>
        <v>4900</v>
      </c>
      <c r="K6" s="23">
        <f t="shared" si="4"/>
        <v>10000</v>
      </c>
      <c r="L6" s="24">
        <f t="shared" si="5"/>
        <v>333</v>
      </c>
      <c r="M6" s="25">
        <v>24</v>
      </c>
      <c r="N6" s="26">
        <f t="shared" si="8"/>
        <v>0</v>
      </c>
      <c r="O6" s="26">
        <f>-IF(I6&lt;&gt;0,ROUND(I6*$M6/100,2),0)</f>
        <v>-1224</v>
      </c>
      <c r="P6" s="26">
        <f t="shared" si="6"/>
        <v>-1176</v>
      </c>
      <c r="Q6" s="26">
        <f t="shared" si="6"/>
        <v>-2400</v>
      </c>
      <c r="R6" s="27">
        <f t="shared" si="9"/>
        <v>-2400</v>
      </c>
      <c r="T6" s="28">
        <f t="shared" si="10"/>
        <v>1680</v>
      </c>
      <c r="U6" s="28">
        <f t="shared" si="10"/>
        <v>4080</v>
      </c>
      <c r="V6" s="28">
        <f t="shared" si="11"/>
        <v>-2400</v>
      </c>
    </row>
    <row r="7" spans="2:22" x14ac:dyDescent="0.25">
      <c r="B7" s="16" t="s">
        <v>17</v>
      </c>
      <c r="C7" s="17" t="s">
        <v>18</v>
      </c>
      <c r="D7" s="18">
        <v>500</v>
      </c>
      <c r="E7" s="18">
        <v>500</v>
      </c>
      <c r="F7" s="19">
        <f t="shared" si="7"/>
        <v>0</v>
      </c>
      <c r="G7" s="20">
        <f t="shared" si="0"/>
        <v>0</v>
      </c>
      <c r="H7" s="21">
        <f t="shared" si="1"/>
        <v>0</v>
      </c>
      <c r="I7" s="22">
        <f t="shared" si="2"/>
        <v>0</v>
      </c>
      <c r="J7" s="23">
        <f t="shared" si="3"/>
        <v>0</v>
      </c>
      <c r="K7" s="23">
        <f t="shared" si="4"/>
        <v>0</v>
      </c>
      <c r="L7" s="24">
        <f t="shared" si="5"/>
        <v>334</v>
      </c>
      <c r="M7" s="25">
        <v>9</v>
      </c>
      <c r="N7" s="26">
        <f t="shared" si="8"/>
        <v>0</v>
      </c>
      <c r="O7" s="26">
        <f t="shared" ref="O7:O9" si="12">-IF(I7&lt;&gt;0,ROUND(I7*$M7/100,2),0)</f>
        <v>0</v>
      </c>
      <c r="P7" s="26">
        <f t="shared" si="6"/>
        <v>0</v>
      </c>
      <c r="Q7" s="26">
        <f t="shared" si="6"/>
        <v>0</v>
      </c>
      <c r="R7" s="27">
        <f t="shared" si="9"/>
        <v>0</v>
      </c>
      <c r="T7" s="28">
        <f t="shared" si="10"/>
        <v>45</v>
      </c>
      <c r="U7" s="28">
        <f t="shared" si="10"/>
        <v>45</v>
      </c>
      <c r="V7" s="28">
        <f t="shared" si="11"/>
        <v>0</v>
      </c>
    </row>
    <row r="8" spans="2:22" x14ac:dyDescent="0.25">
      <c r="B8" s="29"/>
      <c r="C8" s="17" t="s">
        <v>19</v>
      </c>
      <c r="D8" s="18">
        <v>1000</v>
      </c>
      <c r="E8" s="18">
        <v>1900</v>
      </c>
      <c r="F8" s="19">
        <f t="shared" si="7"/>
        <v>-900</v>
      </c>
      <c r="G8" s="20">
        <f t="shared" si="0"/>
        <v>0.53</v>
      </c>
      <c r="H8" s="21">
        <f t="shared" si="1"/>
        <v>0</v>
      </c>
      <c r="I8" s="22">
        <f t="shared" si="2"/>
        <v>570</v>
      </c>
      <c r="J8" s="23">
        <f t="shared" si="3"/>
        <v>330</v>
      </c>
      <c r="K8" s="23">
        <f t="shared" si="4"/>
        <v>900</v>
      </c>
      <c r="L8" s="24">
        <f t="shared" si="5"/>
        <v>335</v>
      </c>
      <c r="M8" s="25">
        <v>4</v>
      </c>
      <c r="N8" s="26">
        <f t="shared" si="8"/>
        <v>0</v>
      </c>
      <c r="O8" s="26">
        <f t="shared" si="12"/>
        <v>-22.8</v>
      </c>
      <c r="P8" s="26">
        <f t="shared" si="6"/>
        <v>-13.2</v>
      </c>
      <c r="Q8" s="26">
        <f t="shared" si="6"/>
        <v>-36</v>
      </c>
      <c r="R8" s="27">
        <f t="shared" si="9"/>
        <v>-36</v>
      </c>
      <c r="T8" s="28">
        <f t="shared" si="10"/>
        <v>40</v>
      </c>
      <c r="U8" s="28">
        <f t="shared" si="10"/>
        <v>76</v>
      </c>
      <c r="V8" s="28">
        <f t="shared" si="11"/>
        <v>-36</v>
      </c>
    </row>
    <row r="9" spans="2:22" x14ac:dyDescent="0.25">
      <c r="B9" s="30"/>
      <c r="C9" s="17" t="s">
        <v>20</v>
      </c>
      <c r="D9" s="18">
        <v>900</v>
      </c>
      <c r="E9" s="18">
        <v>900</v>
      </c>
      <c r="F9" s="19">
        <f t="shared" si="7"/>
        <v>0</v>
      </c>
      <c r="G9" s="20">
        <f t="shared" si="0"/>
        <v>0</v>
      </c>
      <c r="H9" s="21">
        <f t="shared" si="1"/>
        <v>0</v>
      </c>
      <c r="I9" s="22">
        <f t="shared" si="2"/>
        <v>0</v>
      </c>
      <c r="J9" s="23">
        <f t="shared" si="3"/>
        <v>0</v>
      </c>
      <c r="K9" s="23">
        <f t="shared" si="4"/>
        <v>0</v>
      </c>
      <c r="L9" s="24">
        <f t="shared" si="5"/>
        <v>336</v>
      </c>
      <c r="M9" s="25">
        <v>17</v>
      </c>
      <c r="N9" s="26">
        <f t="shared" si="8"/>
        <v>0</v>
      </c>
      <c r="O9" s="26">
        <f t="shared" si="12"/>
        <v>0</v>
      </c>
      <c r="P9" s="26">
        <f t="shared" si="6"/>
        <v>0</v>
      </c>
      <c r="Q9" s="26">
        <f t="shared" si="6"/>
        <v>0</v>
      </c>
      <c r="R9" s="27">
        <f t="shared" si="9"/>
        <v>0</v>
      </c>
      <c r="T9" s="28">
        <f t="shared" si="10"/>
        <v>153</v>
      </c>
      <c r="U9" s="28">
        <f t="shared" si="10"/>
        <v>153</v>
      </c>
      <c r="V9" s="28">
        <f t="shared" si="11"/>
        <v>0</v>
      </c>
    </row>
    <row r="10" spans="2:22" x14ac:dyDescent="0.25">
      <c r="B10" s="31" t="s">
        <v>21</v>
      </c>
      <c r="C10" s="32" t="s">
        <v>22</v>
      </c>
      <c r="D10" s="33">
        <f>SUM(D4:D9)</f>
        <v>15800</v>
      </c>
      <c r="E10" s="33">
        <f>SUM(E4:E9)</f>
        <v>26500</v>
      </c>
      <c r="F10" s="33">
        <f>SUM(F4:F9)</f>
        <v>-10700</v>
      </c>
      <c r="G10" s="20">
        <f t="shared" si="0"/>
        <v>6.29</v>
      </c>
      <c r="H10" s="33">
        <f>SUM(H4:H9)</f>
        <v>200</v>
      </c>
      <c r="I10" s="33">
        <f>SUM(I4:I9)</f>
        <v>5670</v>
      </c>
      <c r="J10" s="33">
        <f t="shared" ref="J10:K10" si="13">SUM(J4:J9)</f>
        <v>5230</v>
      </c>
      <c r="K10" s="33">
        <f t="shared" si="13"/>
        <v>10900</v>
      </c>
      <c r="L10" s="34">
        <f t="shared" si="5"/>
        <v>337</v>
      </c>
      <c r="M10" s="35"/>
      <c r="N10" s="33">
        <f>SUM(N4:N9)</f>
        <v>12</v>
      </c>
      <c r="O10" s="33">
        <f t="shared" ref="O10:P10" si="14">SUM(O4:O9)</f>
        <v>-1246.8</v>
      </c>
      <c r="P10" s="33">
        <f t="shared" si="14"/>
        <v>-1189.2</v>
      </c>
      <c r="Q10" s="33">
        <f>SUM(Q4:Q9)</f>
        <v>-2436</v>
      </c>
      <c r="R10" s="33">
        <f>SUM(R4:R9)</f>
        <v>-2424</v>
      </c>
      <c r="T10" s="36">
        <f>SUM(T4:T9)</f>
        <v>2421</v>
      </c>
      <c r="U10" s="36">
        <f>SUM(U4:U9)</f>
        <v>4845</v>
      </c>
      <c r="V10" s="36">
        <f>SUM(V4:V9)</f>
        <v>-2424</v>
      </c>
    </row>
    <row r="11" spans="2:22" x14ac:dyDescent="0.25">
      <c r="B11" s="37" t="s">
        <v>23</v>
      </c>
      <c r="C11" s="24" t="s">
        <v>24</v>
      </c>
      <c r="D11" s="38">
        <v>1700</v>
      </c>
      <c r="E11" s="38">
        <v>1700</v>
      </c>
      <c r="F11" s="19">
        <f t="shared" si="7"/>
        <v>0</v>
      </c>
      <c r="G11" s="20">
        <f t="shared" si="0"/>
        <v>0</v>
      </c>
      <c r="H11" s="21">
        <f t="shared" ref="H11:H15" si="15">IF($F11=0,0,IF(E11&gt;D11,0,IF(G11&lt;0.3,ABS($F11),0)))</f>
        <v>0</v>
      </c>
      <c r="I11" s="22">
        <f t="shared" ref="I11:I15" si="16">IF($F11=0,0,IF($G11&gt;=0.3,$E11*0.3,IF(D11&lt;=E11,0,ABS(F11)-H11)))</f>
        <v>0</v>
      </c>
      <c r="J11" s="23">
        <f t="shared" ref="J11:J15" si="17">IF($I11&lt;&gt;0,ABS(F11)-I11,0)</f>
        <v>0</v>
      </c>
      <c r="K11" s="23">
        <f t="shared" si="4"/>
        <v>0</v>
      </c>
      <c r="L11" s="39"/>
      <c r="M11" s="40">
        <v>13</v>
      </c>
      <c r="N11" s="26">
        <f t="shared" si="8"/>
        <v>0</v>
      </c>
      <c r="O11" s="26">
        <f t="shared" si="8"/>
        <v>0</v>
      </c>
      <c r="P11" s="26">
        <f t="shared" si="8"/>
        <v>0</v>
      </c>
      <c r="Q11" s="26">
        <f t="shared" si="8"/>
        <v>0</v>
      </c>
      <c r="R11" s="27">
        <f t="shared" si="9"/>
        <v>0</v>
      </c>
      <c r="T11" s="28"/>
      <c r="U11" s="28"/>
      <c r="V11" s="28"/>
    </row>
    <row r="12" spans="2:22" x14ac:dyDescent="0.25">
      <c r="B12" s="37" t="s">
        <v>25</v>
      </c>
      <c r="C12" s="24" t="s">
        <v>26</v>
      </c>
      <c r="D12" s="38">
        <v>200</v>
      </c>
      <c r="E12" s="38">
        <v>200</v>
      </c>
      <c r="F12" s="19">
        <f t="shared" si="7"/>
        <v>0</v>
      </c>
      <c r="G12" s="20">
        <f t="shared" si="0"/>
        <v>0</v>
      </c>
      <c r="H12" s="21">
        <f t="shared" si="15"/>
        <v>0</v>
      </c>
      <c r="I12" s="22">
        <f t="shared" si="16"/>
        <v>0</v>
      </c>
      <c r="J12" s="23">
        <f t="shared" si="17"/>
        <v>0</v>
      </c>
      <c r="K12" s="23">
        <f t="shared" si="4"/>
        <v>0</v>
      </c>
      <c r="L12" s="41"/>
      <c r="M12" s="40">
        <v>24</v>
      </c>
      <c r="N12" s="26">
        <f t="shared" si="8"/>
        <v>0</v>
      </c>
      <c r="O12" s="26">
        <f t="shared" si="8"/>
        <v>0</v>
      </c>
      <c r="P12" s="26">
        <f t="shared" si="8"/>
        <v>0</v>
      </c>
      <c r="Q12" s="26">
        <f t="shared" si="8"/>
        <v>0</v>
      </c>
      <c r="R12" s="27">
        <f t="shared" si="9"/>
        <v>0</v>
      </c>
      <c r="T12" s="28"/>
      <c r="U12" s="28"/>
      <c r="V12" s="28"/>
    </row>
    <row r="13" spans="2:22" x14ac:dyDescent="0.25">
      <c r="B13" s="37" t="s">
        <v>27</v>
      </c>
      <c r="C13" s="24" t="s">
        <v>28</v>
      </c>
      <c r="D13" s="38">
        <v>1100</v>
      </c>
      <c r="E13" s="38">
        <v>1500</v>
      </c>
      <c r="F13" s="19">
        <f t="shared" si="7"/>
        <v>-400</v>
      </c>
      <c r="G13" s="20">
        <f>ROUND(ABS(IF($F13&lt;&gt;0,$F13/$E$4,0)),2)</f>
        <v>0.24</v>
      </c>
      <c r="H13" s="21">
        <f t="shared" si="15"/>
        <v>0</v>
      </c>
      <c r="I13" s="22">
        <f>IF($F13=0,0,IF($G13&gt;=0.3,$E13*0.3,IF(D13&lt;=E13,0,ABS(F13)-H13)))</f>
        <v>0</v>
      </c>
      <c r="J13" s="23">
        <f t="shared" si="17"/>
        <v>0</v>
      </c>
      <c r="K13" s="23">
        <f t="shared" si="4"/>
        <v>0</v>
      </c>
      <c r="L13" s="41"/>
      <c r="N13" s="26">
        <f t="shared" si="8"/>
        <v>0</v>
      </c>
      <c r="O13" s="26">
        <f t="shared" si="8"/>
        <v>0</v>
      </c>
      <c r="P13" s="26">
        <f t="shared" si="8"/>
        <v>0</v>
      </c>
      <c r="Q13" s="26">
        <f t="shared" si="8"/>
        <v>0</v>
      </c>
      <c r="R13" s="27">
        <f t="shared" si="9"/>
        <v>0</v>
      </c>
      <c r="T13" s="28"/>
      <c r="U13" s="28"/>
      <c r="V13" s="28"/>
    </row>
    <row r="14" spans="2:22" x14ac:dyDescent="0.25">
      <c r="B14" s="37" t="s">
        <v>29</v>
      </c>
      <c r="C14" s="24" t="s">
        <v>30</v>
      </c>
      <c r="D14" s="38">
        <v>3000</v>
      </c>
      <c r="E14" s="38">
        <v>3000</v>
      </c>
      <c r="F14" s="19">
        <f t="shared" si="7"/>
        <v>0</v>
      </c>
      <c r="G14" s="20">
        <f t="shared" ref="G14:G15" si="18">ROUND(ABS(IF($F14&lt;&gt;0,$F14/$E$4,0)),2)</f>
        <v>0</v>
      </c>
      <c r="H14" s="21">
        <f t="shared" si="15"/>
        <v>0</v>
      </c>
      <c r="I14" s="22">
        <f t="shared" si="16"/>
        <v>0</v>
      </c>
      <c r="J14" s="23">
        <f t="shared" si="17"/>
        <v>0</v>
      </c>
      <c r="K14" s="23">
        <f t="shared" si="4"/>
        <v>0</v>
      </c>
      <c r="L14" s="41"/>
      <c r="N14" s="26">
        <f t="shared" si="8"/>
        <v>0</v>
      </c>
      <c r="O14" s="26">
        <f t="shared" si="8"/>
        <v>0</v>
      </c>
      <c r="P14" s="26">
        <f t="shared" si="8"/>
        <v>0</v>
      </c>
      <c r="Q14" s="26">
        <f t="shared" si="8"/>
        <v>0</v>
      </c>
      <c r="R14" s="27">
        <f t="shared" si="9"/>
        <v>0</v>
      </c>
      <c r="T14" s="28"/>
      <c r="U14" s="28"/>
      <c r="V14" s="28"/>
    </row>
    <row r="15" spans="2:22" ht="17.25" customHeight="1" x14ac:dyDescent="0.25">
      <c r="B15" s="37" t="s">
        <v>31</v>
      </c>
      <c r="C15" s="24" t="s">
        <v>32</v>
      </c>
      <c r="D15" s="38">
        <v>900</v>
      </c>
      <c r="E15" s="38">
        <v>1600</v>
      </c>
      <c r="F15" s="19">
        <f t="shared" si="7"/>
        <v>-700</v>
      </c>
      <c r="G15" s="20">
        <f t="shared" si="18"/>
        <v>0.41</v>
      </c>
      <c r="H15" s="21">
        <f t="shared" si="15"/>
        <v>0</v>
      </c>
      <c r="I15" s="22">
        <f t="shared" si="16"/>
        <v>480</v>
      </c>
      <c r="J15" s="23">
        <f t="shared" si="17"/>
        <v>220</v>
      </c>
      <c r="K15" s="23">
        <f t="shared" si="4"/>
        <v>700</v>
      </c>
      <c r="L15" s="41"/>
      <c r="N15" s="26">
        <f t="shared" si="8"/>
        <v>0</v>
      </c>
      <c r="O15" s="26">
        <f t="shared" si="8"/>
        <v>0</v>
      </c>
      <c r="P15" s="26">
        <f t="shared" si="8"/>
        <v>0</v>
      </c>
      <c r="Q15" s="26">
        <f t="shared" si="8"/>
        <v>0</v>
      </c>
      <c r="R15" s="27">
        <f t="shared" si="9"/>
        <v>0</v>
      </c>
      <c r="T15" s="28"/>
      <c r="U15" s="28"/>
      <c r="V15" s="28"/>
    </row>
    <row r="16" spans="2:22" ht="16.5" thickBot="1" x14ac:dyDescent="0.3">
      <c r="B16" s="42" t="s">
        <v>33</v>
      </c>
      <c r="C16" s="43" t="s">
        <v>34</v>
      </c>
      <c r="D16" s="44">
        <f>SUM(D10:D15)</f>
        <v>22700</v>
      </c>
      <c r="E16" s="44">
        <f>SUM(E10:E15)</f>
        <v>34500</v>
      </c>
      <c r="F16" s="44">
        <f>SUM(F10:F15)</f>
        <v>-11800</v>
      </c>
      <c r="G16" s="45"/>
      <c r="H16" s="46">
        <f>SUM(H10:H15)</f>
        <v>200</v>
      </c>
      <c r="I16" s="46">
        <f>SUM(I10:I15)</f>
        <v>6150</v>
      </c>
      <c r="J16" s="46">
        <f>SUM(J10:J15)</f>
        <v>5450</v>
      </c>
      <c r="K16" s="44">
        <f>SUM(K10:K15)</f>
        <v>11600</v>
      </c>
      <c r="M16" s="47"/>
      <c r="N16" s="46">
        <f>SUM(N10:N15)</f>
        <v>12</v>
      </c>
      <c r="O16" s="46">
        <f t="shared" ref="O16:P16" si="19">SUM(O10:O15)</f>
        <v>-1246.8</v>
      </c>
      <c r="P16" s="46">
        <f t="shared" si="19"/>
        <v>-1189.2</v>
      </c>
      <c r="Q16" s="46">
        <f>SUM(Q10:Q15)</f>
        <v>-2436</v>
      </c>
      <c r="R16" s="46">
        <f>SUM(R10:R15)</f>
        <v>-2424</v>
      </c>
      <c r="T16" s="28"/>
      <c r="U16" s="28"/>
      <c r="V16" s="28"/>
    </row>
    <row r="17" spans="2:22" ht="16.5" thickTop="1" x14ac:dyDescent="0.25">
      <c r="D17" s="48">
        <f>D16-E16</f>
        <v>-11800</v>
      </c>
      <c r="E17" s="49"/>
      <c r="H17" s="50">
        <f>I16+J16+H16</f>
        <v>11800</v>
      </c>
      <c r="I17" s="50"/>
      <c r="J17" s="50"/>
      <c r="T17" s="28"/>
      <c r="U17" s="28"/>
      <c r="V17" s="28"/>
    </row>
    <row r="18" spans="2:22" x14ac:dyDescent="0.25">
      <c r="D18" s="51"/>
      <c r="E18" s="52"/>
      <c r="T18" s="28"/>
      <c r="U18" s="28"/>
      <c r="V18" s="28"/>
    </row>
    <row r="19" spans="2:22" x14ac:dyDescent="0.25">
      <c r="J19" s="6" t="s">
        <v>35</v>
      </c>
      <c r="K19" s="6"/>
      <c r="M19" s="7"/>
      <c r="N19" s="8" t="s">
        <v>2</v>
      </c>
      <c r="O19" s="9"/>
      <c r="P19" s="9"/>
      <c r="Q19" s="9"/>
      <c r="R19" s="10"/>
      <c r="T19" s="28"/>
      <c r="U19" s="28"/>
      <c r="V19" s="28"/>
    </row>
    <row r="20" spans="2:22" s="11" customFormat="1" ht="31.5" x14ac:dyDescent="0.25">
      <c r="C20" s="53"/>
      <c r="D20" s="12" t="s">
        <v>3</v>
      </c>
      <c r="E20" s="13" t="s">
        <v>4</v>
      </c>
      <c r="F20" s="14" t="s">
        <v>5</v>
      </c>
      <c r="G20" s="14" t="s">
        <v>6</v>
      </c>
      <c r="H20" s="13" t="s">
        <v>36</v>
      </c>
      <c r="I20" s="13" t="s">
        <v>8</v>
      </c>
      <c r="J20" s="13" t="s">
        <v>9</v>
      </c>
      <c r="K20" s="13" t="s">
        <v>37</v>
      </c>
      <c r="M20" s="15" t="s">
        <v>11</v>
      </c>
      <c r="N20" s="13" t="s">
        <v>36</v>
      </c>
      <c r="O20" s="13" t="s">
        <v>8</v>
      </c>
      <c r="P20" s="13" t="s">
        <v>9</v>
      </c>
      <c r="Q20" s="13" t="s">
        <v>37</v>
      </c>
      <c r="R20" s="13" t="s">
        <v>38</v>
      </c>
      <c r="T20" s="28"/>
      <c r="U20" s="28"/>
      <c r="V20" s="28"/>
    </row>
    <row r="21" spans="2:22" x14ac:dyDescent="0.25">
      <c r="B21" s="54" t="s">
        <v>39</v>
      </c>
      <c r="C21" s="24" t="s">
        <v>40</v>
      </c>
      <c r="D21" s="18">
        <v>8800</v>
      </c>
      <c r="E21" s="18">
        <v>8800</v>
      </c>
      <c r="F21" s="19">
        <f t="shared" ref="F21:F26" si="20">(D21-E21)</f>
        <v>0</v>
      </c>
      <c r="G21" s="20">
        <f t="shared" ref="G21:G26" si="21">ROUND(ABS(IF($F21&lt;&gt;0,$F21/$E$4,0)),2)</f>
        <v>0</v>
      </c>
      <c r="H21" s="22">
        <f t="shared" ref="H21:H26" si="22">(IF($F21=0,0,IF(D21&lt;EE21,0,IF(G21&lt;0.3,($F21),0))))</f>
        <v>0</v>
      </c>
      <c r="I21" s="21">
        <f>IF($F21=0,0,IF($G21&gt;=0.3,$E21*0.3,IF(D21&lt;=E21,0,ABS(F21)-H21)))</f>
        <v>0</v>
      </c>
      <c r="J21" s="23">
        <f>IF($I21&lt;&gt;0,ABS(F21)-I21,0)</f>
        <v>0</v>
      </c>
      <c r="K21" s="23">
        <f>IF(AND($G21&gt;0.3,J21&lt;&gt;0),ABS($F21),0)</f>
        <v>0</v>
      </c>
      <c r="L21" s="55">
        <f>C21+20</f>
        <v>381</v>
      </c>
      <c r="M21" s="40">
        <v>24</v>
      </c>
      <c r="N21" s="26">
        <f>-IF(H21&lt;&gt;0,ROUND(H21*$M21/100,2),0)</f>
        <v>0</v>
      </c>
      <c r="O21" s="26">
        <f t="shared" ref="O21:Q26" si="23">-IF(I21&lt;&gt;0,ROUND(I21*$M21/100,2),0)</f>
        <v>0</v>
      </c>
      <c r="P21" s="26">
        <f t="shared" si="23"/>
        <v>0</v>
      </c>
      <c r="Q21" s="26">
        <f t="shared" si="23"/>
        <v>0</v>
      </c>
      <c r="R21" s="27">
        <f t="shared" ref="R21:R26" si="24">SUM(N21:P21)</f>
        <v>0</v>
      </c>
      <c r="T21" s="28">
        <f>D21*$M21/100</f>
        <v>2112</v>
      </c>
      <c r="U21" s="28">
        <f>E21*$M21/100</f>
        <v>2112</v>
      </c>
      <c r="V21" s="28">
        <f>-T21+U21</f>
        <v>0</v>
      </c>
    </row>
    <row r="22" spans="2:22" x14ac:dyDescent="0.25">
      <c r="B22" s="37" t="s">
        <v>41</v>
      </c>
      <c r="C22" s="24" t="s">
        <v>42</v>
      </c>
      <c r="D22" s="18">
        <v>1000</v>
      </c>
      <c r="E22" s="18">
        <v>1450</v>
      </c>
      <c r="F22" s="19">
        <f t="shared" si="20"/>
        <v>-450</v>
      </c>
      <c r="G22" s="20">
        <f t="shared" si="21"/>
        <v>0.26</v>
      </c>
      <c r="H22" s="22">
        <f t="shared" si="22"/>
        <v>-450</v>
      </c>
      <c r="I22" s="21">
        <f t="shared" ref="I22:I26" si="25">IF($F22=0,0,IF($G22&gt;=0.3,$E22*0.3,IF(D22&lt;=E22,0,ABS(F22)-H22)))</f>
        <v>0</v>
      </c>
      <c r="J22" s="23">
        <f t="shared" ref="J22:J26" si="26">IF($I22&lt;&gt;0,ABS(F22)-I22,0)</f>
        <v>0</v>
      </c>
      <c r="K22" s="23">
        <f t="shared" ref="K22:K26" si="27">IF(AND($G22&gt;0.3,J22&lt;&gt;0),ABS($F22),0)</f>
        <v>0</v>
      </c>
      <c r="L22" s="55">
        <f t="shared" ref="L22:L26" si="28">C22+20</f>
        <v>382</v>
      </c>
      <c r="M22" s="40">
        <v>24</v>
      </c>
      <c r="N22" s="26">
        <f t="shared" ref="N22:O26" si="29">-IF(H22&lt;&gt;0,ROUND(H22*$M22/100,2),0)</f>
        <v>108</v>
      </c>
      <c r="O22" s="26">
        <f t="shared" si="23"/>
        <v>0</v>
      </c>
      <c r="P22" s="26">
        <f t="shared" si="23"/>
        <v>0</v>
      </c>
      <c r="Q22" s="26">
        <f t="shared" si="23"/>
        <v>0</v>
      </c>
      <c r="R22" s="27">
        <f t="shared" si="24"/>
        <v>108</v>
      </c>
      <c r="T22" s="28">
        <f t="shared" ref="T22:U26" si="30">D22*$M22/100</f>
        <v>240</v>
      </c>
      <c r="U22" s="28">
        <f t="shared" si="30"/>
        <v>348</v>
      </c>
      <c r="V22" s="28">
        <f t="shared" ref="V22:V26" si="31">-T22+U22</f>
        <v>108</v>
      </c>
    </row>
    <row r="23" spans="2:22" x14ac:dyDescent="0.25">
      <c r="B23" s="37" t="s">
        <v>43</v>
      </c>
      <c r="C23" s="24" t="s">
        <v>44</v>
      </c>
      <c r="D23" s="18">
        <v>1500</v>
      </c>
      <c r="E23" s="18">
        <v>850</v>
      </c>
      <c r="F23" s="19">
        <f t="shared" si="20"/>
        <v>650</v>
      </c>
      <c r="G23" s="20">
        <f t="shared" si="21"/>
        <v>0.38</v>
      </c>
      <c r="H23" s="22">
        <f t="shared" si="22"/>
        <v>0</v>
      </c>
      <c r="I23" s="21">
        <f t="shared" si="25"/>
        <v>255</v>
      </c>
      <c r="J23" s="23">
        <f t="shared" si="26"/>
        <v>395</v>
      </c>
      <c r="K23" s="23">
        <f t="shared" si="27"/>
        <v>650</v>
      </c>
      <c r="L23" s="55">
        <f t="shared" si="28"/>
        <v>383</v>
      </c>
      <c r="M23" s="40">
        <v>24</v>
      </c>
      <c r="N23" s="26">
        <f t="shared" si="29"/>
        <v>0</v>
      </c>
      <c r="O23" s="26">
        <f>-IF(I23&lt;&gt;0,ROUND(I23*$M23/100,2),0)</f>
        <v>-61.2</v>
      </c>
      <c r="P23" s="26">
        <f t="shared" si="23"/>
        <v>-94.8</v>
      </c>
      <c r="Q23" s="26">
        <f t="shared" si="23"/>
        <v>-156</v>
      </c>
      <c r="R23" s="27">
        <f t="shared" si="24"/>
        <v>-156</v>
      </c>
      <c r="T23" s="28">
        <f t="shared" si="30"/>
        <v>360</v>
      </c>
      <c r="U23" s="28">
        <f t="shared" si="30"/>
        <v>204</v>
      </c>
      <c r="V23" s="28">
        <f t="shared" si="31"/>
        <v>-156</v>
      </c>
    </row>
    <row r="24" spans="2:22" x14ac:dyDescent="0.25">
      <c r="B24" s="37" t="s">
        <v>45</v>
      </c>
      <c r="C24" s="24" t="s">
        <v>46</v>
      </c>
      <c r="D24" s="18">
        <v>4500</v>
      </c>
      <c r="E24" s="18">
        <v>2000</v>
      </c>
      <c r="F24" s="19">
        <f t="shared" si="20"/>
        <v>2500</v>
      </c>
      <c r="G24" s="20">
        <f t="shared" si="21"/>
        <v>1.47</v>
      </c>
      <c r="H24" s="22">
        <f t="shared" si="22"/>
        <v>0</v>
      </c>
      <c r="I24" s="21">
        <f t="shared" si="25"/>
        <v>600</v>
      </c>
      <c r="J24" s="23">
        <f t="shared" si="26"/>
        <v>1900</v>
      </c>
      <c r="K24" s="23">
        <f t="shared" si="27"/>
        <v>2500</v>
      </c>
      <c r="L24" s="55">
        <f t="shared" si="28"/>
        <v>384</v>
      </c>
      <c r="M24" s="40">
        <v>13</v>
      </c>
      <c r="N24" s="26">
        <f t="shared" si="29"/>
        <v>0</v>
      </c>
      <c r="O24" s="26">
        <f t="shared" si="29"/>
        <v>-78</v>
      </c>
      <c r="P24" s="26">
        <f t="shared" si="23"/>
        <v>-247</v>
      </c>
      <c r="Q24" s="26">
        <f t="shared" si="23"/>
        <v>-325</v>
      </c>
      <c r="R24" s="27">
        <f t="shared" si="24"/>
        <v>-325</v>
      </c>
      <c r="T24" s="28">
        <f t="shared" si="30"/>
        <v>585</v>
      </c>
      <c r="U24" s="28">
        <f t="shared" si="30"/>
        <v>260</v>
      </c>
      <c r="V24" s="28">
        <f t="shared" si="31"/>
        <v>-325</v>
      </c>
    </row>
    <row r="25" spans="2:22" x14ac:dyDescent="0.25">
      <c r="B25" s="37" t="s">
        <v>47</v>
      </c>
      <c r="C25" s="24" t="s">
        <v>48</v>
      </c>
      <c r="D25" s="18">
        <v>850</v>
      </c>
      <c r="E25" s="18">
        <v>1000</v>
      </c>
      <c r="F25" s="19">
        <f t="shared" si="20"/>
        <v>-150</v>
      </c>
      <c r="G25" s="20">
        <f t="shared" si="21"/>
        <v>0.09</v>
      </c>
      <c r="H25" s="22">
        <f t="shared" si="22"/>
        <v>-150</v>
      </c>
      <c r="I25" s="21">
        <f t="shared" si="25"/>
        <v>0</v>
      </c>
      <c r="J25" s="23">
        <f t="shared" si="26"/>
        <v>0</v>
      </c>
      <c r="K25" s="23">
        <f t="shared" si="27"/>
        <v>0</v>
      </c>
      <c r="L25" s="55">
        <f t="shared" si="28"/>
        <v>385</v>
      </c>
      <c r="M25" s="40">
        <v>24</v>
      </c>
      <c r="N25" s="26">
        <f t="shared" si="29"/>
        <v>36</v>
      </c>
      <c r="O25" s="26">
        <f t="shared" si="29"/>
        <v>0</v>
      </c>
      <c r="P25" s="26">
        <f t="shared" si="23"/>
        <v>0</v>
      </c>
      <c r="Q25" s="26">
        <f t="shared" si="23"/>
        <v>0</v>
      </c>
      <c r="R25" s="27">
        <f t="shared" si="24"/>
        <v>36</v>
      </c>
      <c r="T25" s="28">
        <f t="shared" si="30"/>
        <v>204</v>
      </c>
      <c r="U25" s="28">
        <f t="shared" si="30"/>
        <v>240</v>
      </c>
      <c r="V25" s="28">
        <f t="shared" si="31"/>
        <v>36</v>
      </c>
    </row>
    <row r="26" spans="2:22" x14ac:dyDescent="0.25">
      <c r="B26" s="56" t="s">
        <v>49</v>
      </c>
      <c r="C26" s="24" t="s">
        <v>50</v>
      </c>
      <c r="D26" s="18">
        <v>3500</v>
      </c>
      <c r="E26" s="18">
        <v>850</v>
      </c>
      <c r="F26" s="19">
        <f t="shared" si="20"/>
        <v>2650</v>
      </c>
      <c r="G26" s="20">
        <f t="shared" si="21"/>
        <v>1.56</v>
      </c>
      <c r="H26" s="22">
        <f t="shared" si="22"/>
        <v>0</v>
      </c>
      <c r="I26" s="21">
        <f t="shared" si="25"/>
        <v>255</v>
      </c>
      <c r="J26" s="23">
        <f t="shared" si="26"/>
        <v>2395</v>
      </c>
      <c r="K26" s="23">
        <f t="shared" si="27"/>
        <v>2650</v>
      </c>
      <c r="L26" s="55">
        <f t="shared" si="28"/>
        <v>386</v>
      </c>
      <c r="M26" s="40">
        <v>24</v>
      </c>
      <c r="N26" s="26">
        <f t="shared" si="29"/>
        <v>0</v>
      </c>
      <c r="O26" s="26">
        <f t="shared" si="29"/>
        <v>-61.2</v>
      </c>
      <c r="P26" s="26">
        <f t="shared" si="23"/>
        <v>-574.79999999999995</v>
      </c>
      <c r="Q26" s="26">
        <f t="shared" si="23"/>
        <v>-636</v>
      </c>
      <c r="R26" s="27">
        <f t="shared" si="24"/>
        <v>-636</v>
      </c>
      <c r="T26" s="28">
        <f t="shared" si="30"/>
        <v>840</v>
      </c>
      <c r="U26" s="28">
        <f t="shared" si="30"/>
        <v>204</v>
      </c>
      <c r="V26" s="28">
        <f t="shared" si="31"/>
        <v>-636</v>
      </c>
    </row>
    <row r="27" spans="2:22" ht="16.5" thickBot="1" x14ac:dyDescent="0.3">
      <c r="B27" s="57" t="s">
        <v>51</v>
      </c>
      <c r="C27" s="43" t="s">
        <v>52</v>
      </c>
      <c r="D27" s="44">
        <f>SUM(D21:D26)</f>
        <v>20150</v>
      </c>
      <c r="E27" s="44">
        <f t="shared" ref="E27:F27" si="32">SUM(E21:E26)</f>
        <v>14950</v>
      </c>
      <c r="F27" s="44">
        <f t="shared" si="32"/>
        <v>5200</v>
      </c>
      <c r="G27" s="45"/>
      <c r="H27" s="46">
        <f t="shared" ref="H27:K27" si="33">SUM(H21:H26)</f>
        <v>-600</v>
      </c>
      <c r="I27" s="46">
        <f t="shared" si="33"/>
        <v>1110</v>
      </c>
      <c r="J27" s="46">
        <f t="shared" si="33"/>
        <v>4690</v>
      </c>
      <c r="K27" s="44">
        <f t="shared" si="33"/>
        <v>5800</v>
      </c>
      <c r="L27" s="58">
        <f>C27+20</f>
        <v>387</v>
      </c>
      <c r="N27" s="46">
        <f t="shared" ref="N27:Q27" si="34">SUM(N21:N26)</f>
        <v>144</v>
      </c>
      <c r="O27" s="46">
        <f t="shared" si="34"/>
        <v>-200.39999999999998</v>
      </c>
      <c r="P27" s="46">
        <f t="shared" si="34"/>
        <v>-916.59999999999991</v>
      </c>
      <c r="Q27" s="46">
        <f t="shared" si="34"/>
        <v>-1117</v>
      </c>
      <c r="R27" s="45">
        <f>SUM(R21:R26)</f>
        <v>-973</v>
      </c>
      <c r="T27" s="36">
        <f>SUM(T21:T26)</f>
        <v>4341</v>
      </c>
      <c r="U27" s="36">
        <f>SUM(U21:U26)</f>
        <v>3368</v>
      </c>
      <c r="V27" s="36">
        <f>SUM(V21:V26)</f>
        <v>-973</v>
      </c>
    </row>
    <row r="28" spans="2:22" ht="17.25" thickTop="1" thickBot="1" x14ac:dyDescent="0.3">
      <c r="D28" s="48">
        <f>D27-E27</f>
        <v>5200</v>
      </c>
      <c r="E28" s="49"/>
      <c r="H28" s="50">
        <f>I27+J27+H27</f>
        <v>5200</v>
      </c>
      <c r="I28" s="50"/>
      <c r="J28" s="50"/>
      <c r="R28" s="59">
        <f>R16+R27</f>
        <v>-3397</v>
      </c>
      <c r="T28" s="28"/>
      <c r="U28" s="28"/>
      <c r="V28" s="28"/>
    </row>
  </sheetData>
  <mergeCells count="10">
    <mergeCell ref="J19:K19"/>
    <mergeCell ref="N19:R19"/>
    <mergeCell ref="D28:E28"/>
    <mergeCell ref="H28:J28"/>
    <mergeCell ref="J2:K2"/>
    <mergeCell ref="N2:R2"/>
    <mergeCell ref="B4:B6"/>
    <mergeCell ref="B7:B9"/>
    <mergeCell ref="D17:E17"/>
    <mergeCell ref="H17:J17"/>
  </mergeCells>
  <pageMargins left="0.21" right="0.16" top="0.53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Υπόδειγμα 30%</vt:lpstr>
      <vt:lpstr>'Υπόδειγμα 30%'!Print_Area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Grigoris Tapinos</dc:creator>
  <cp:lastModifiedBy>Grigoris Tapinos</cp:lastModifiedBy>
  <dcterms:created xsi:type="dcterms:W3CDTF">2024-02-14T13:31:43Z</dcterms:created>
  <dcterms:modified xsi:type="dcterms:W3CDTF">2024-02-14T13:32:34Z</dcterms:modified>
</cp:coreProperties>
</file>